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6" windowWidth="12120" windowHeight="8140" activeTab="0"/>
  </bookViews>
  <sheets>
    <sheet name="Mortgage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Amortization'!$E$4:$E$8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Amortization'!$B$1:$J$56</definedName>
    <definedName name="TemplatePrintArea">'Mortgage Amortization'!$B$1:$J$56</definedName>
  </definedNames>
  <calcPr fullCalcOnLoad="1"/>
</workbook>
</file>

<file path=xl/sharedStrings.xml><?xml version="1.0" encoding="utf-8"?>
<sst xmlns="http://schemas.openxmlformats.org/spreadsheetml/2006/main" count="67" uniqueCount="50">
  <si>
    <t>Mortgage Amortization</t>
  </si>
  <si>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</si>
  <si>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</si>
  <si>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</si>
  <si>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</si>
  <si>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</si>
  <si>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</si>
  <si>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</si>
  <si>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</si>
  <si>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</si>
  <si>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</si>
  <si>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</si>
  <si>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</si>
  <si>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</si>
  <si>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</si>
  <si>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</si>
  <si>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</si>
  <si>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</si>
  <si>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</si>
  <si>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</si>
  <si>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</si>
  <si>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</si>
  <si>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</si>
  <si>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</si>
  <si>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</si>
  <si>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</si>
  <si>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</si>
  <si>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</si>
  <si>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</si>
  <si>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</si>
  <si>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</si>
  <si>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</si>
  <si>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</si>
  <si>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</si>
  <si>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</si>
  <si>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</si>
  <si>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</si>
  <si>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</si>
  <si>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</si>
  <si>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</si>
  <si>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</si>
  <si>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Key Figures</t>
  </si>
  <si>
    <t>Payments in First 12 Months</t>
  </si>
  <si>
    <t>Yearly Schedule of Balances and Payments</t>
  </si>
  <si>
    <t>Beginning Balance</t>
  </si>
  <si>
    <t>Cumulative Principal</t>
  </si>
  <si>
    <t>Cumulative Interest</t>
  </si>
  <si>
    <t>Ending Balance</t>
  </si>
  <si>
    <t xml:space="preserve">Payment </t>
  </si>
  <si>
    <t>Payment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</si>
</sst>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_(* #,##0.0_);_(* \(#,##0.0\);_(* &quot;-&quot;??_);_(@_)"/>
    <numFmt numFmtId="167" formatCode="_(* #,##0_);_(* \(#,##0\);_(* &quot;-&quot;??_);_(@_)"/>
    <numFmt numFmtId="168" formatCode=";0.00;0.00"/>
    <numFmt numFmtId="169" formatCode="_(* #,##0.000_);_(* \(#,##0.000\);_(* &quot;-&quot;??_);_(@_)"/>
    <numFmt numFmtId="170" formatCode="0.0%"/>
    <numFmt numFmtId="171" formatCode="#,##0.0"/>
    <numFmt numFmtId="172" formatCode="dd\-mmm\-yy_)"/>
    <numFmt numFmtId="173" formatCode="0_)"/>
    <numFmt numFmtId="174" formatCode="mm/dd/yy_)"/>
    <numFmt numFmtId="175" formatCode="mm/dd/yy"/>
    <numFmt numFmtId="176" formatCode="0_);[Red]\(0\)"/>
    <numFmt numFmtId="177" formatCode="#,##0.0_);\(#,##0.0\)"/>
    <numFmt numFmtId="178" formatCode="&quot;$&quot;#,##0.00"/>
    <numFmt numFmtId="179" formatCode="0.000%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sz val="10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9">
    <xf numFmtId="38" fontId="0" fillId="0" borderId="0" xfId="0" applyAlignment="1">
      <alignment/>
    </xf>
    <xf numFmtId="38" fontId="4" fillId="0" borderId="0" xfId="0" applyFont="1" applyAlignment="1" applyProtection="1">
      <alignment horizontal="left"/>
      <protection/>
    </xf>
    <xf numFmtId="38" fontId="8" fillId="0" borderId="0" xfId="0" applyFont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8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>
      <alignment horizontal="left" vertical="center"/>
    </xf>
    <xf numFmtId="39" fontId="5" fillId="2" borderId="1" xfId="0" applyNumberFormat="1" applyFont="1" applyFill="1" applyBorder="1" applyAlignment="1" applyProtection="1">
      <alignment horizontal="left" vertical="center"/>
      <protection/>
    </xf>
    <xf numFmtId="39" fontId="8" fillId="2" borderId="2" xfId="0" applyNumberFormat="1" applyFont="1" applyFill="1" applyBorder="1" applyAlignment="1" applyProtection="1">
      <alignment horizontal="left" vertical="center"/>
      <protection/>
    </xf>
    <xf numFmtId="39" fontId="4" fillId="2" borderId="3" xfId="0" applyNumberFormat="1" applyFont="1" applyFill="1" applyBorder="1" applyAlignment="1" applyProtection="1">
      <alignment horizontal="left" vertical="center"/>
      <protection/>
    </xf>
    <xf numFmtId="39" fontId="4" fillId="2" borderId="4" xfId="0" applyNumberFormat="1" applyFont="1" applyFill="1" applyBorder="1" applyAlignment="1" applyProtection="1">
      <alignment horizontal="left" vertical="center"/>
      <protection/>
    </xf>
    <xf numFmtId="39" fontId="8" fillId="2" borderId="0" xfId="0" applyNumberFormat="1" applyFont="1" applyFill="1" applyAlignment="1" applyProtection="1">
      <alignment horizontal="left" vertical="center"/>
      <protection/>
    </xf>
    <xf numFmtId="39" fontId="4" fillId="2" borderId="5" xfId="0" applyNumberFormat="1" applyFont="1" applyFill="1" applyBorder="1" applyAlignment="1" applyProtection="1">
      <alignment horizontal="left" vertical="center"/>
      <protection/>
    </xf>
    <xf numFmtId="173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39" fontId="4" fillId="2" borderId="6" xfId="0" applyNumberFormat="1" applyFont="1" applyFill="1" applyBorder="1" applyAlignment="1" applyProtection="1">
      <alignment horizontal="left" vertical="center"/>
      <protection/>
    </xf>
    <xf numFmtId="39" fontId="8" fillId="2" borderId="7" xfId="0" applyNumberFormat="1" applyFont="1" applyFill="1" applyBorder="1" applyAlignment="1" applyProtection="1">
      <alignment horizontal="left" vertical="center"/>
      <protection/>
    </xf>
    <xf numFmtId="39" fontId="4" fillId="2" borderId="8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 vertical="center"/>
      <protection/>
    </xf>
    <xf numFmtId="38" fontId="9" fillId="0" borderId="0" xfId="0" applyFont="1" applyFill="1" applyAlignment="1" applyProtection="1">
      <alignment horizontal="left" vertical="center"/>
      <protection/>
    </xf>
    <xf numFmtId="38" fontId="9" fillId="0" borderId="0" xfId="0" applyFont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 wrapText="1"/>
      <protection/>
    </xf>
    <xf numFmtId="38" fontId="4" fillId="0" borderId="0" xfId="0" applyFont="1" applyAlignment="1" applyProtection="1">
      <alignment horizontal="left" vertical="center" wrapText="1"/>
      <protection/>
    </xf>
    <xf numFmtId="38" fontId="8" fillId="0" borderId="0" xfId="0" applyFont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4" fillId="0" borderId="0" xfId="0" applyFont="1" applyFill="1" applyBorder="1" applyAlignment="1" applyProtection="1">
      <alignment horizontal="left"/>
      <protection/>
    </xf>
    <xf numFmtId="39" fontId="7" fillId="3" borderId="9" xfId="0" applyNumberFormat="1" applyFont="1" applyFill="1" applyBorder="1" applyAlignment="1" applyProtection="1">
      <alignment horizontal="left" vertical="center" wrapText="1"/>
      <protection/>
    </xf>
    <xf numFmtId="38" fontId="7" fillId="3" borderId="10" xfId="0" applyFont="1" applyFill="1" applyBorder="1" applyAlignment="1" applyProtection="1">
      <alignment horizontal="left" vertical="center" wrapText="1"/>
      <protection/>
    </xf>
    <xf numFmtId="39" fontId="7" fillId="3" borderId="11" xfId="0" applyNumberFormat="1" applyFont="1" applyFill="1" applyBorder="1" applyAlignment="1" applyProtection="1">
      <alignment horizontal="left" vertical="center" wrapText="1"/>
      <protection/>
    </xf>
    <xf numFmtId="39" fontId="7" fillId="3" borderId="10" xfId="0" applyNumberFormat="1" applyFont="1" applyFill="1" applyBorder="1" applyAlignment="1" applyProtection="1">
      <alignment horizontal="left" vertical="center" wrapText="1"/>
      <protection/>
    </xf>
    <xf numFmtId="38" fontId="7" fillId="3" borderId="11" xfId="0" applyFont="1" applyFill="1" applyBorder="1" applyAlignment="1" applyProtection="1">
      <alignment horizontal="left" vertical="center" wrapText="1"/>
      <protection/>
    </xf>
    <xf numFmtId="7" fontId="11" fillId="0" borderId="11" xfId="0" applyNumberFormat="1" applyFont="1" applyFill="1" applyBorder="1" applyAlignment="1" applyProtection="1">
      <alignment horizontal="left" vertical="center"/>
      <protection locked="0"/>
    </xf>
    <xf numFmtId="179" fontId="11" fillId="0" borderId="11" xfId="0" applyNumberFormat="1" applyFont="1" applyFill="1" applyBorder="1" applyAlignment="1" applyProtection="1">
      <alignment horizontal="left" vertical="center"/>
      <protection locked="0"/>
    </xf>
    <xf numFmtId="37" fontId="11" fillId="0" borderId="11" xfId="0" applyNumberFormat="1" applyFont="1" applyFill="1" applyBorder="1" applyAlignment="1" applyProtection="1">
      <alignment horizontal="left" vertical="center"/>
      <protection locked="0"/>
    </xf>
    <xf numFmtId="173" fontId="11" fillId="0" borderId="11" xfId="0" applyNumberFormat="1" applyFont="1" applyFill="1" applyBorder="1" applyAlignment="1" applyProtection="1">
      <alignment horizontal="left" vertical="center"/>
      <protection locked="0"/>
    </xf>
    <xf numFmtId="173" fontId="4" fillId="4" borderId="11" xfId="0" applyNumberFormat="1" applyFont="1" applyFill="1" applyBorder="1" applyAlignment="1" applyProtection="1">
      <alignment horizontal="left" vertical="center"/>
      <protection/>
    </xf>
    <xf numFmtId="38" fontId="4" fillId="4" borderId="11" xfId="0" applyFont="1" applyFill="1" applyBorder="1" applyAlignment="1" applyProtection="1">
      <alignment horizontal="left" vertical="center"/>
      <protection/>
    </xf>
    <xf numFmtId="7" fontId="4" fillId="4" borderId="11" xfId="0" applyNumberFormat="1" applyFont="1" applyFill="1" applyBorder="1" applyAlignment="1" applyProtection="1">
      <alignment horizontal="right" vertical="center"/>
      <protection/>
    </xf>
    <xf numFmtId="178" fontId="4" fillId="4" borderId="11" xfId="0" applyNumberFormat="1" applyFont="1" applyFill="1" applyBorder="1" applyAlignment="1" applyProtection="1">
      <alignment horizontal="right" vertical="center"/>
      <protection/>
    </xf>
    <xf numFmtId="38" fontId="4" fillId="0" borderId="0" xfId="0" applyFont="1" applyAlignment="1" applyProtection="1">
      <alignment horizontal="right" vertical="center"/>
      <protection/>
    </xf>
    <xf numFmtId="39" fontId="7" fillId="5" borderId="12" xfId="0" applyNumberFormat="1" applyFont="1" applyFill="1" applyBorder="1" applyAlignment="1" applyProtection="1">
      <alignment horizontal="left" vertical="center"/>
      <protection/>
    </xf>
    <xf numFmtId="39" fontId="7" fillId="5" borderId="13" xfId="0" applyNumberFormat="1" applyFont="1" applyFill="1" applyBorder="1" applyAlignment="1" applyProtection="1">
      <alignment horizontal="left" vertical="center"/>
      <protection/>
    </xf>
    <xf numFmtId="39" fontId="7" fillId="5" borderId="14" xfId="0" applyNumberFormat="1" applyFont="1" applyFill="1" applyBorder="1" applyAlignment="1" applyProtection="1">
      <alignment horizontal="left" vertical="center"/>
      <protection/>
    </xf>
    <xf numFmtId="38" fontId="11" fillId="0" borderId="12" xfId="0" applyFont="1" applyFill="1" applyBorder="1" applyAlignment="1" applyProtection="1">
      <alignment horizontal="left" vertical="center"/>
      <protection/>
    </xf>
    <xf numFmtId="38" fontId="11" fillId="0" borderId="13" xfId="0" applyFont="1" applyFill="1" applyBorder="1" applyAlignment="1" applyProtection="1">
      <alignment horizontal="left" vertical="center"/>
      <protection/>
    </xf>
    <xf numFmtId="38" fontId="11" fillId="0" borderId="14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34"/>
  <sheetViews>
    <sheetView showGridLines="0" tabSelected="1" workbookViewId="0" topLeftCell="A1">
      <selection activeCell="E4" sqref="E4"/>
    </sheetView>
  </sheetViews>
  <sheetFormatPr defaultColWidth="8.8515625" defaultRowHeight="12.75"/>
  <cols>
    <col min="1" max="1" width="1.7109375" style="0" customWidth="1"/>
    <col min="2" max="2" width="6.140625" style="0" customWidth="1"/>
    <col min="3" max="3" width="13.28125" style="0" customWidth="1"/>
    <col min="4" max="9" width="11.7109375" style="0" customWidth="1"/>
    <col min="10" max="10" width="14.421875" style="0" customWidth="1"/>
    <col min="11" max="11" width="4.7109375" style="0" customWidth="1"/>
  </cols>
  <sheetData>
    <row r="1" spans="1:17" ht="48.75" customHeight="1">
      <c r="A1" s="2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6"/>
      <c r="L1" s="1"/>
      <c r="M1" s="1"/>
      <c r="N1" s="2"/>
      <c r="O1" s="2"/>
      <c r="P1" s="2"/>
      <c r="Q1" s="1"/>
    </row>
    <row r="2" spans="1:17" ht="4.5" customHeight="1">
      <c r="A2" s="3"/>
      <c r="B2" s="18"/>
      <c r="C2" s="19"/>
      <c r="D2" s="19"/>
      <c r="E2" s="19"/>
      <c r="F2" s="19"/>
      <c r="G2" s="19"/>
      <c r="H2" s="19"/>
      <c r="I2" s="19"/>
      <c r="J2" s="19"/>
      <c r="K2" s="3"/>
      <c r="L2" s="4"/>
      <c r="M2" s="4"/>
      <c r="N2" s="5"/>
      <c r="O2" s="5"/>
      <c r="P2" s="5"/>
      <c r="Q2" s="4"/>
    </row>
    <row r="3" spans="1:17" ht="18" customHeight="1">
      <c r="A3" s="3"/>
      <c r="B3" s="43" t="s">
        <v>40</v>
      </c>
      <c r="C3" s="44"/>
      <c r="D3" s="44"/>
      <c r="E3" s="45"/>
      <c r="F3" s="3"/>
      <c r="G3" s="43" t="s">
        <v>41</v>
      </c>
      <c r="H3" s="44"/>
      <c r="I3" s="44"/>
      <c r="J3" s="45"/>
      <c r="K3" s="4"/>
      <c r="L3" s="4"/>
      <c r="M3" s="4"/>
      <c r="N3" s="5"/>
      <c r="O3" s="5"/>
      <c r="P3" s="5"/>
      <c r="Q3" s="4"/>
    </row>
    <row r="4" spans="1:17" ht="12" customHeight="1">
      <c r="A4" s="20"/>
      <c r="B4" s="46" t="s">
        <v>30</v>
      </c>
      <c r="C4" s="47"/>
      <c r="D4" s="48"/>
      <c r="E4" s="34"/>
      <c r="F4" s="3"/>
      <c r="G4" s="46" t="s">
        <v>35</v>
      </c>
      <c r="H4" s="47"/>
      <c r="I4" s="48"/>
      <c r="J4" s="40">
        <f>IF(AND(ISNUMBER(E4),ISNUMBER(E5),ISNUMBER(E6),ISNUMBER(E7)),J5*12,"")</f>
      </c>
      <c r="K4" s="21"/>
      <c r="L4" s="21"/>
      <c r="M4" s="21"/>
      <c r="N4" s="22"/>
      <c r="O4" s="22"/>
      <c r="P4" s="22"/>
      <c r="Q4" s="21"/>
    </row>
    <row r="5" spans="1:17" ht="12" customHeight="1">
      <c r="A5" s="20"/>
      <c r="B5" s="46" t="s">
        <v>31</v>
      </c>
      <c r="C5" s="47"/>
      <c r="D5" s="48"/>
      <c r="E5" s="35"/>
      <c r="F5" s="3"/>
      <c r="G5" s="46" t="s">
        <v>36</v>
      </c>
      <c r="H5" s="47"/>
      <c r="I5" s="48"/>
      <c r="J5" s="40">
        <f>IF(AND(ISNUMBER(E4),ISNUMBER(E5),ISNUMBER(E6),ISNUMBER(E7)),ROUND(PMT(E5/12,Q208,-E4),2),"")</f>
      </c>
      <c r="K5" s="21"/>
      <c r="L5" s="21"/>
      <c r="M5" s="21"/>
      <c r="N5" s="22"/>
      <c r="O5" s="22"/>
      <c r="P5" s="22"/>
      <c r="Q5" s="21"/>
    </row>
    <row r="6" spans="1:17" ht="12" customHeight="1">
      <c r="A6" s="20"/>
      <c r="B6" s="46" t="s">
        <v>32</v>
      </c>
      <c r="C6" s="47"/>
      <c r="D6" s="48"/>
      <c r="E6" s="36"/>
      <c r="F6" s="3"/>
      <c r="G6" s="46" t="s">
        <v>37</v>
      </c>
      <c r="H6" s="47"/>
      <c r="I6" s="48"/>
      <c r="J6" s="40">
        <f>IF(AND(ISNUMBER(E4),ISNUMBER(E5),ISNUMBER(E6),ISNUMBER(E7)),VLOOKUP("Dec",C12:J23,7,0),"")</f>
      </c>
      <c r="K6" s="21"/>
      <c r="L6" s="21"/>
      <c r="M6" s="21"/>
      <c r="N6" s="22"/>
      <c r="O6" s="22"/>
      <c r="P6" s="22"/>
      <c r="Q6" s="21"/>
    </row>
    <row r="7" spans="1:17" ht="12" customHeight="1">
      <c r="A7" s="20"/>
      <c r="B7" s="46" t="s">
        <v>33</v>
      </c>
      <c r="C7" s="47"/>
      <c r="D7" s="48"/>
      <c r="E7" s="37"/>
      <c r="F7" s="3"/>
      <c r="G7" s="46" t="s">
        <v>38</v>
      </c>
      <c r="H7" s="47"/>
      <c r="I7" s="48"/>
      <c r="J7" s="40">
        <f>IF(AND(ISNUMBER(E4),ISNUMBER(E5),ISNUMBER(E6),ISNUMBER(E7)),MAX(I23,H27:H56),"")</f>
      </c>
      <c r="K7" s="21"/>
      <c r="L7" s="21"/>
      <c r="M7" s="21"/>
      <c r="N7" s="22"/>
      <c r="O7" s="22"/>
      <c r="P7" s="22"/>
      <c r="Q7" s="21"/>
    </row>
    <row r="8" spans="1:17" ht="12" customHeight="1">
      <c r="A8" s="20"/>
      <c r="B8" s="46" t="s">
        <v>34</v>
      </c>
      <c r="C8" s="47"/>
      <c r="D8" s="48"/>
      <c r="E8" s="36"/>
      <c r="F8" s="3"/>
      <c r="G8" s="46" t="s">
        <v>39</v>
      </c>
      <c r="H8" s="47"/>
      <c r="I8" s="48"/>
      <c r="J8" s="40">
        <f>IF(AND(ISNUMBER(E4),ISNUMBER(E5),ISNUMBER(E6),ISNUMBER(E7)),J7+E4,"")</f>
      </c>
      <c r="K8" s="20"/>
      <c r="L8" s="21"/>
      <c r="M8" s="21"/>
      <c r="N8" s="22"/>
      <c r="O8" s="22"/>
      <c r="P8" s="22"/>
      <c r="Q8" s="21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4"/>
    </row>
    <row r="10" spans="1:17" ht="18" customHeight="1">
      <c r="A10" s="3"/>
      <c r="B10" s="43" t="s">
        <v>42</v>
      </c>
      <c r="C10" s="44"/>
      <c r="D10" s="44"/>
      <c r="E10" s="44"/>
      <c r="F10" s="44"/>
      <c r="G10" s="44"/>
      <c r="H10" s="44"/>
      <c r="I10" s="44"/>
      <c r="J10" s="45"/>
      <c r="K10" s="3"/>
      <c r="L10" s="4"/>
      <c r="M10" s="4"/>
      <c r="N10" s="5"/>
      <c r="O10" s="5"/>
      <c r="P10" s="5"/>
      <c r="Q10" s="4"/>
    </row>
    <row r="11" spans="1:17" ht="27" customHeight="1">
      <c r="A11" s="23"/>
      <c r="B11" s="29" t="s">
        <v>1</v>
      </c>
      <c r="C11" s="31" t="s">
        <v>2</v>
      </c>
      <c r="D11" s="31" t="s">
        <v>44</v>
      </c>
      <c r="E11" s="31" t="s">
        <v>48</v>
      </c>
      <c r="F11" s="31" t="s">
        <v>3</v>
      </c>
      <c r="G11" s="31" t="s">
        <v>4</v>
      </c>
      <c r="H11" s="31" t="s">
        <v>45</v>
      </c>
      <c r="I11" s="31" t="s">
        <v>46</v>
      </c>
      <c r="J11" s="30" t="s">
        <v>47</v>
      </c>
      <c r="K11" s="23"/>
      <c r="L11" s="24"/>
      <c r="M11" s="24"/>
      <c r="N11" s="25"/>
      <c r="O11" s="25"/>
      <c r="P11" s="25"/>
      <c r="Q11" s="24"/>
    </row>
    <row r="12" spans="1:17" ht="11.25" customHeight="1">
      <c r="A12" s="20"/>
      <c r="B12" s="38">
        <f>IF(SUM(O192)=1,E7,"")</f>
        <v>0</v>
      </c>
      <c r="C12" s="39" t="str">
        <f>VLOOKUP(O192,M192:N203,2)</f>
        <v>Jan</v>
      </c>
      <c r="D12" s="40">
        <f>IF(ISTEXT(J4),"",E4)</f>
      </c>
      <c r="E12" s="40">
        <f aca="true" t="shared" si="0" ref="E12:E23">IF(ISTEXT(J$5),"",J$5)</f>
      </c>
      <c r="F12" s="40">
        <f aca="true" t="shared" si="1" ref="F12:F23">IF(ISTEXT(J$4),"",E12-G12)</f>
      </c>
      <c r="G12" s="40">
        <f aca="true" t="shared" si="2" ref="G12:G23">IF(ISTEXT(J$4),"",ROUND(D12*(E$5/12),2))</f>
      </c>
      <c r="H12" s="40">
        <f>IF(ISTEXT($J$4),"",SUM(F$12:F12))</f>
      </c>
      <c r="I12" s="40">
        <f>IF(ISTEXT($J$4),"",SUM(G$12:G12))</f>
      </c>
      <c r="J12" s="40">
        <f aca="true" t="shared" si="3" ref="J12:J23">IF(ISTEXT(J$4),"",D12-F12)</f>
      </c>
      <c r="K12" s="20"/>
      <c r="L12" s="21"/>
      <c r="M12" s="21"/>
      <c r="N12" s="22"/>
      <c r="O12" s="22"/>
      <c r="P12" s="22"/>
      <c r="Q12" s="21"/>
    </row>
    <row r="13" spans="1:17" ht="11.25" customHeight="1">
      <c r="A13" s="20"/>
      <c r="B13" s="38">
        <f>IF(O193=1,E7+1,"")</f>
      </c>
      <c r="C13" s="39" t="str">
        <f>VLOOKUP(O193,M192:N203,2)</f>
        <v>Feb</v>
      </c>
      <c r="D13" s="40">
        <f aca="true" t="shared" si="4" ref="D13:D23">IF(ISTEXT(J$4),"",J12)</f>
      </c>
      <c r="E13" s="40">
        <f t="shared" si="0"/>
      </c>
      <c r="F13" s="40">
        <f t="shared" si="1"/>
      </c>
      <c r="G13" s="40">
        <f t="shared" si="2"/>
      </c>
      <c r="H13" s="40">
        <f>IF(ISTEXT($J$4),"",SUM(F$12:F13))</f>
      </c>
      <c r="I13" s="40">
        <f>IF(ISTEXT($J$4),"",SUM(G$12:G13))</f>
      </c>
      <c r="J13" s="40">
        <f t="shared" si="3"/>
      </c>
      <c r="K13" s="20"/>
      <c r="L13" s="21"/>
      <c r="M13" s="21"/>
      <c r="N13" s="22"/>
      <c r="O13" s="22"/>
      <c r="P13" s="22"/>
      <c r="Q13" s="21"/>
    </row>
    <row r="14" spans="1:17" ht="11.25" customHeight="1">
      <c r="A14" s="20"/>
      <c r="B14" s="38">
        <f>IF(O194=1,E7+1,"")</f>
      </c>
      <c r="C14" s="39" t="str">
        <f>VLOOKUP(O194,M192:N203,2)</f>
        <v>Mar</v>
      </c>
      <c r="D14" s="40">
        <f t="shared" si="4"/>
      </c>
      <c r="E14" s="40">
        <f t="shared" si="0"/>
      </c>
      <c r="F14" s="40">
        <f t="shared" si="1"/>
      </c>
      <c r="G14" s="40">
        <f t="shared" si="2"/>
      </c>
      <c r="H14" s="40">
        <f>IF(ISTEXT($J$4),"",SUM(F$12:F14))</f>
      </c>
      <c r="I14" s="40">
        <f>IF(ISTEXT($J$4),"",SUM(G$12:G14))</f>
      </c>
      <c r="J14" s="40">
        <f t="shared" si="3"/>
      </c>
      <c r="K14" s="20"/>
      <c r="L14" s="21"/>
      <c r="M14" s="21"/>
      <c r="N14" s="22"/>
      <c r="O14" s="22"/>
      <c r="P14" s="22"/>
      <c r="Q14" s="21"/>
    </row>
    <row r="15" spans="1:17" ht="11.25" customHeight="1">
      <c r="A15" s="20"/>
      <c r="B15" s="38">
        <f>IF(O195=1,E7+1,"")</f>
      </c>
      <c r="C15" s="39" t="str">
        <f>VLOOKUP(O195,M192:N203,2)</f>
        <v>Apr</v>
      </c>
      <c r="D15" s="40">
        <f t="shared" si="4"/>
      </c>
      <c r="E15" s="40">
        <f t="shared" si="0"/>
      </c>
      <c r="F15" s="40">
        <f t="shared" si="1"/>
      </c>
      <c r="G15" s="40">
        <f t="shared" si="2"/>
      </c>
      <c r="H15" s="40">
        <f>IF(ISTEXT($J$4),"",SUM(F$12:F15))</f>
      </c>
      <c r="I15" s="40">
        <f>IF(ISTEXT($J$4),"",SUM(G$12:G15))</f>
      </c>
      <c r="J15" s="40">
        <f t="shared" si="3"/>
      </c>
      <c r="K15" s="20"/>
      <c r="L15" s="21"/>
      <c r="M15" s="21"/>
      <c r="N15" s="22"/>
      <c r="O15" s="22"/>
      <c r="P15" s="22"/>
      <c r="Q15" s="21"/>
    </row>
    <row r="16" spans="1:17" ht="11.25" customHeight="1">
      <c r="A16" s="20"/>
      <c r="B16" s="38">
        <f>IF(O196=1,E7+1,"")</f>
      </c>
      <c r="C16" s="39" t="str">
        <f>VLOOKUP(O196,M192:N203,2)</f>
        <v>May</v>
      </c>
      <c r="D16" s="40">
        <f t="shared" si="4"/>
      </c>
      <c r="E16" s="40">
        <f t="shared" si="0"/>
      </c>
      <c r="F16" s="40">
        <f t="shared" si="1"/>
      </c>
      <c r="G16" s="40">
        <f t="shared" si="2"/>
      </c>
      <c r="H16" s="40">
        <f>IF(ISTEXT($J$4),"",SUM(F$12:F16))</f>
      </c>
      <c r="I16" s="40">
        <f>IF(ISTEXT($J$4),"",SUM(G$12:G16))</f>
      </c>
      <c r="J16" s="40">
        <f t="shared" si="3"/>
      </c>
      <c r="K16" s="20"/>
      <c r="L16" s="21"/>
      <c r="M16" s="21"/>
      <c r="N16" s="22"/>
      <c r="O16" s="22"/>
      <c r="P16" s="22"/>
      <c r="Q16" s="21"/>
    </row>
    <row r="17" spans="1:17" ht="11.25" customHeight="1">
      <c r="A17" s="20"/>
      <c r="B17" s="38">
        <f>IF(O197=1,E7+1,"")</f>
      </c>
      <c r="C17" s="39" t="str">
        <f>VLOOKUP(O197,M192:N203,2)</f>
        <v>Jun</v>
      </c>
      <c r="D17" s="40">
        <f t="shared" si="4"/>
      </c>
      <c r="E17" s="40">
        <f t="shared" si="0"/>
      </c>
      <c r="F17" s="40">
        <f t="shared" si="1"/>
      </c>
      <c r="G17" s="40">
        <f t="shared" si="2"/>
      </c>
      <c r="H17" s="40">
        <f>IF(ISTEXT($J$4),"",SUM(F$12:F17))</f>
      </c>
      <c r="I17" s="40">
        <f>IF(ISTEXT($J$4),"",SUM(G$12:G17))</f>
      </c>
      <c r="J17" s="40">
        <f t="shared" si="3"/>
      </c>
      <c r="K17" s="20"/>
      <c r="L17" s="21"/>
      <c r="M17" s="21"/>
      <c r="N17" s="22"/>
      <c r="O17" s="22"/>
      <c r="P17" s="22"/>
      <c r="Q17" s="21"/>
    </row>
    <row r="18" spans="1:17" ht="11.25" customHeight="1">
      <c r="A18" s="20"/>
      <c r="B18" s="38">
        <f>IF(O198=1,E7+1,"")</f>
      </c>
      <c r="C18" s="39" t="str">
        <f>VLOOKUP(O198,M192:N203,2)</f>
        <v>Jul</v>
      </c>
      <c r="D18" s="40">
        <f t="shared" si="4"/>
      </c>
      <c r="E18" s="40">
        <f t="shared" si="0"/>
      </c>
      <c r="F18" s="40">
        <f t="shared" si="1"/>
      </c>
      <c r="G18" s="40">
        <f t="shared" si="2"/>
      </c>
      <c r="H18" s="40">
        <f>IF(ISTEXT($J$4),"",SUM(F$12:F18))</f>
      </c>
      <c r="I18" s="40">
        <f>IF(ISTEXT($J$4),"",SUM(G$12:G18))</f>
      </c>
      <c r="J18" s="40">
        <f t="shared" si="3"/>
      </c>
      <c r="K18" s="20"/>
      <c r="L18" s="21"/>
      <c r="M18" s="21"/>
      <c r="N18" s="22"/>
      <c r="O18" s="22"/>
      <c r="P18" s="22"/>
      <c r="Q18" s="21"/>
    </row>
    <row r="19" spans="1:17" ht="11.25" customHeight="1">
      <c r="A19" s="20"/>
      <c r="B19" s="38">
        <f>IF(O199=1,E7+1,"")</f>
      </c>
      <c r="C19" s="39" t="str">
        <f>VLOOKUP(O199,M192:N203,2)</f>
        <v>Aug</v>
      </c>
      <c r="D19" s="40">
        <f t="shared" si="4"/>
      </c>
      <c r="E19" s="40">
        <f t="shared" si="0"/>
      </c>
      <c r="F19" s="40">
        <f t="shared" si="1"/>
      </c>
      <c r="G19" s="40">
        <f t="shared" si="2"/>
      </c>
      <c r="H19" s="40">
        <f>IF(ISTEXT($J$4),"",SUM(F$12:F19))</f>
      </c>
      <c r="I19" s="40">
        <f>IF(ISTEXT($J$4),"",SUM(G$12:G19))</f>
      </c>
      <c r="J19" s="40">
        <f t="shared" si="3"/>
      </c>
      <c r="K19" s="20"/>
      <c r="L19" s="21"/>
      <c r="M19" s="21"/>
      <c r="N19" s="22"/>
      <c r="O19" s="22"/>
      <c r="P19" s="22"/>
      <c r="Q19" s="21"/>
    </row>
    <row r="20" spans="1:17" ht="11.25" customHeight="1">
      <c r="A20" s="20"/>
      <c r="B20" s="38">
        <f>IF(O200=1,E7+1,"")</f>
      </c>
      <c r="C20" s="39" t="str">
        <f>VLOOKUP(O200,M192:N203,2)</f>
        <v>Sep</v>
      </c>
      <c r="D20" s="40">
        <f t="shared" si="4"/>
      </c>
      <c r="E20" s="40">
        <f t="shared" si="0"/>
      </c>
      <c r="F20" s="40">
        <f t="shared" si="1"/>
      </c>
      <c r="G20" s="40">
        <f t="shared" si="2"/>
      </c>
      <c r="H20" s="40">
        <f>IF(ISTEXT($J$4),"",SUM(F$12:F20))</f>
      </c>
      <c r="I20" s="40">
        <f>IF(ISTEXT($J$4),"",SUM(G$12:G20))</f>
      </c>
      <c r="J20" s="40">
        <f t="shared" si="3"/>
      </c>
      <c r="K20" s="20"/>
      <c r="L20" s="21"/>
      <c r="M20" s="21"/>
      <c r="N20" s="22"/>
      <c r="O20" s="22"/>
      <c r="P20" s="22"/>
      <c r="Q20" s="21"/>
    </row>
    <row r="21" spans="1:17" ht="11.25" customHeight="1">
      <c r="A21" s="20"/>
      <c r="B21" s="38">
        <f>IF(O201=1,E7+1,"")</f>
      </c>
      <c r="C21" s="38" t="str">
        <f>VLOOKUP(O201,M192:N203,2)</f>
        <v>Oct</v>
      </c>
      <c r="D21" s="40">
        <f t="shared" si="4"/>
      </c>
      <c r="E21" s="40">
        <f t="shared" si="0"/>
      </c>
      <c r="F21" s="40">
        <f t="shared" si="1"/>
      </c>
      <c r="G21" s="40">
        <f t="shared" si="2"/>
      </c>
      <c r="H21" s="40">
        <f>IF(ISTEXT($J$4),"",SUM(F$12:F21))</f>
      </c>
      <c r="I21" s="40">
        <f>IF(ISTEXT($J$4),"",SUM(G$12:G21))</f>
      </c>
      <c r="J21" s="40">
        <f t="shared" si="3"/>
      </c>
      <c r="K21" s="20"/>
      <c r="L21" s="21"/>
      <c r="M21" s="21"/>
      <c r="N21" s="22"/>
      <c r="O21" s="22"/>
      <c r="P21" s="22"/>
      <c r="Q21" s="21"/>
    </row>
    <row r="22" spans="1:17" ht="11.25" customHeight="1">
      <c r="A22" s="20"/>
      <c r="B22" s="38">
        <f>IF(O202=1,E7+1,"")</f>
      </c>
      <c r="C22" s="39" t="str">
        <f>VLOOKUP(O202,M192:N203,2)</f>
        <v>Nov</v>
      </c>
      <c r="D22" s="40">
        <f t="shared" si="4"/>
      </c>
      <c r="E22" s="40">
        <f t="shared" si="0"/>
      </c>
      <c r="F22" s="40">
        <f t="shared" si="1"/>
      </c>
      <c r="G22" s="40">
        <f t="shared" si="2"/>
      </c>
      <c r="H22" s="40">
        <f>IF(ISTEXT($J$4),"",SUM(F$12:F22))</f>
      </c>
      <c r="I22" s="40">
        <f>IF(ISTEXT($J$4),"",SUM(G$12:G22))</f>
      </c>
      <c r="J22" s="40">
        <f t="shared" si="3"/>
      </c>
      <c r="K22" s="20"/>
      <c r="L22" s="21"/>
      <c r="M22" s="21"/>
      <c r="N22" s="22"/>
      <c r="O22" s="22"/>
      <c r="P22" s="22"/>
      <c r="Q22" s="21"/>
    </row>
    <row r="23" spans="1:17" ht="11.25" customHeight="1">
      <c r="A23" s="20"/>
      <c r="B23" s="38">
        <f>IF(O203=1,E7+1,"")</f>
      </c>
      <c r="C23" s="39" t="str">
        <f>VLOOKUP(O203,M192:N203,2)</f>
        <v>Dec</v>
      </c>
      <c r="D23" s="40">
        <f t="shared" si="4"/>
      </c>
      <c r="E23" s="40">
        <f t="shared" si="0"/>
      </c>
      <c r="F23" s="40">
        <f t="shared" si="1"/>
      </c>
      <c r="G23" s="40">
        <f t="shared" si="2"/>
      </c>
      <c r="H23" s="40">
        <f>IF(ISTEXT($J$4),"",SUM(F$12:F23))</f>
      </c>
      <c r="I23" s="40">
        <f>IF(ISTEXT($J$4),"",SUM(G$12:G23))</f>
      </c>
      <c r="J23" s="40">
        <f t="shared" si="3"/>
      </c>
      <c r="K23" s="20"/>
      <c r="L23" s="21"/>
      <c r="M23" s="21"/>
      <c r="N23" s="22"/>
      <c r="O23" s="22"/>
      <c r="P23" s="22"/>
      <c r="Q23" s="21"/>
    </row>
    <row r="24" spans="1:17" ht="9.75" customHeight="1">
      <c r="A24" s="3"/>
      <c r="B24" s="3"/>
      <c r="C24" s="3"/>
      <c r="D24" s="6"/>
      <c r="E24" s="3"/>
      <c r="F24" s="3"/>
      <c r="G24" s="3"/>
      <c r="H24" s="3"/>
      <c r="I24" s="3"/>
      <c r="J24" s="3"/>
      <c r="K24" s="3"/>
      <c r="L24" s="4"/>
      <c r="M24" s="4"/>
      <c r="N24" s="5"/>
      <c r="O24" s="5"/>
      <c r="P24" s="5"/>
      <c r="Q24" s="4"/>
    </row>
    <row r="25" spans="1:17" ht="18" customHeight="1">
      <c r="A25" s="3"/>
      <c r="B25" s="43" t="s">
        <v>43</v>
      </c>
      <c r="C25" s="44"/>
      <c r="D25" s="44"/>
      <c r="E25" s="44"/>
      <c r="F25" s="44"/>
      <c r="G25" s="44"/>
      <c r="H25" s="44"/>
      <c r="I25" s="45"/>
      <c r="J25" s="3"/>
      <c r="K25" s="3"/>
      <c r="L25" s="4"/>
      <c r="M25" s="4"/>
      <c r="N25" s="5"/>
      <c r="O25" s="5"/>
      <c r="P25" s="5"/>
      <c r="Q25" s="4"/>
    </row>
    <row r="26" spans="1:17" ht="27" customHeight="1">
      <c r="A26" s="23"/>
      <c r="B26" s="29" t="s">
        <v>1</v>
      </c>
      <c r="C26" s="31" t="s">
        <v>44</v>
      </c>
      <c r="D26" s="31" t="s">
        <v>49</v>
      </c>
      <c r="E26" s="31" t="s">
        <v>5</v>
      </c>
      <c r="F26" s="31" t="s">
        <v>6</v>
      </c>
      <c r="G26" s="33" t="s">
        <v>45</v>
      </c>
      <c r="H26" s="31" t="s">
        <v>46</v>
      </c>
      <c r="I26" s="32" t="s">
        <v>47</v>
      </c>
      <c r="J26" s="24"/>
      <c r="K26" s="23"/>
      <c r="L26" s="24"/>
      <c r="M26" s="24"/>
      <c r="N26" s="25"/>
      <c r="O26" s="25"/>
      <c r="P26" s="25"/>
      <c r="Q26" s="24"/>
    </row>
    <row r="27" spans="1:17" ht="11.25" customHeight="1">
      <c r="A27" s="20"/>
      <c r="B27" s="38">
        <f>IF(NOT(ISNUMBER(E7)),"",IF(C12="Jan",1+E7,MAX(B12:B23)))</f>
      </c>
      <c r="C27" s="41">
        <f>IF(ISTEXT(B27),"",INDEX(J12:J23,13-O192,1))</f>
      </c>
      <c r="D27" s="41">
        <f>IF(ISTEXT(B27),"",J$5*12)</f>
      </c>
      <c r="E27" s="41">
        <f>IF(ISTEXT(B27),"",C27-I27)</f>
      </c>
      <c r="F27" s="41">
        <f>IF(ISTEXT(B27),"",D27-E27)</f>
      </c>
      <c r="G27" s="41">
        <f>IF(ISTEXT(B27),"",E4-I27)</f>
      </c>
      <c r="H27" s="41">
        <f>IF(ISTEXT(B27),"",IF(Q212&lt;12,(24-Q212)*J5-G27,24*J5-G27))</f>
      </c>
      <c r="I27" s="41">
        <f aca="true" t="shared" si="5" ref="I27:I56">IF(ISTEXT(B27),"",IF(B27=Q$211,0,IF(ISTEXT(B27),"",PV(E$5/12,N205,-J$5))))</f>
      </c>
      <c r="J27" s="21"/>
      <c r="K27" s="20"/>
      <c r="L27" s="21"/>
      <c r="M27" s="21"/>
      <c r="N27" s="22"/>
      <c r="O27" s="22"/>
      <c r="P27" s="22"/>
      <c r="Q27" s="21"/>
    </row>
    <row r="28" spans="1:17" ht="11.25" customHeight="1">
      <c r="A28" s="20"/>
      <c r="B28" s="38">
        <f>IF(ISTEXT(B27),"",IF(MAX(B$27:B27)=Q$211,"",B27+1))</f>
      </c>
      <c r="C28" s="41">
        <f>IF(ISTEXT(B28),"",I27)</f>
      </c>
      <c r="D28" s="41">
        <f aca="true" t="shared" si="6" ref="D28:D56">IF(ISTEXT(B28),"",J$5*MIN(12,N205))</f>
      </c>
      <c r="E28" s="41">
        <f>IF(ISTEXT(B28),"",C28-I28)</f>
      </c>
      <c r="F28" s="41">
        <f>IF(ISTEXT(B28),"",D28-E28)</f>
      </c>
      <c r="G28" s="41">
        <f aca="true" t="shared" si="7" ref="G28:G56">IF(ISTEXT(B28),"",G27+E28)</f>
      </c>
      <c r="H28" s="41">
        <f aca="true" t="shared" si="8" ref="H28:H56">IF(ISTEXT(C28),"",H27+F28)</f>
      </c>
      <c r="I28" s="41">
        <f t="shared" si="5"/>
      </c>
      <c r="J28" s="21"/>
      <c r="K28" s="20"/>
      <c r="L28" s="21"/>
      <c r="M28" s="21"/>
      <c r="N28" s="22"/>
      <c r="O28" s="22"/>
      <c r="P28" s="22"/>
      <c r="Q28" s="21"/>
    </row>
    <row r="29" spans="1:17" ht="11.25" customHeight="1">
      <c r="A29" s="20"/>
      <c r="B29" s="38">
        <f>IF(ISTEXT(B28),"",IF(MAX(B$27:B28)=Q$211,"",B28+1))</f>
      </c>
      <c r="C29" s="41">
        <f aca="true" t="shared" si="9" ref="C29:C44">IF(ISTEXT(B29),"",I28)</f>
      </c>
      <c r="D29" s="41">
        <f t="shared" si="6"/>
      </c>
      <c r="E29" s="41">
        <f aca="true" t="shared" si="10" ref="E29:E44">IF(ISTEXT(B29),"",C29-I29)</f>
      </c>
      <c r="F29" s="41">
        <f aca="true" t="shared" si="11" ref="F29:F44">IF(ISTEXT(B29),"",D29-E29)</f>
      </c>
      <c r="G29" s="41">
        <f t="shared" si="7"/>
      </c>
      <c r="H29" s="41">
        <f t="shared" si="8"/>
      </c>
      <c r="I29" s="41">
        <f t="shared" si="5"/>
      </c>
      <c r="J29" s="21"/>
      <c r="K29" s="20"/>
      <c r="L29" s="21"/>
      <c r="M29" s="21"/>
      <c r="N29" s="22"/>
      <c r="O29" s="22"/>
      <c r="P29" s="22"/>
      <c r="Q29" s="21"/>
    </row>
    <row r="30" spans="1:17" ht="11.25" customHeight="1">
      <c r="A30" s="20"/>
      <c r="B30" s="38">
        <f>IF(ISTEXT(B29),"",IF(MAX(B$27:B29)=Q$211,"",B29+1))</f>
      </c>
      <c r="C30" s="41">
        <f t="shared" si="9"/>
      </c>
      <c r="D30" s="41">
        <f t="shared" si="6"/>
      </c>
      <c r="E30" s="41">
        <f t="shared" si="10"/>
      </c>
      <c r="F30" s="41">
        <f t="shared" si="11"/>
      </c>
      <c r="G30" s="41">
        <f t="shared" si="7"/>
      </c>
      <c r="H30" s="41">
        <f t="shared" si="8"/>
      </c>
      <c r="I30" s="41">
        <f t="shared" si="5"/>
      </c>
      <c r="J30" s="21"/>
      <c r="K30" s="20"/>
      <c r="L30" s="21"/>
      <c r="M30" s="21"/>
      <c r="N30" s="22"/>
      <c r="O30" s="22"/>
      <c r="P30" s="22"/>
      <c r="Q30" s="21"/>
    </row>
    <row r="31" spans="1:17" ht="11.25" customHeight="1">
      <c r="A31" s="20"/>
      <c r="B31" s="38">
        <f>IF(ISTEXT(B30),"",IF(MAX(B$27:B30)=Q$211,"",B30+1))</f>
      </c>
      <c r="C31" s="41">
        <f t="shared" si="9"/>
      </c>
      <c r="D31" s="41">
        <f t="shared" si="6"/>
      </c>
      <c r="E31" s="41">
        <f t="shared" si="10"/>
      </c>
      <c r="F31" s="41">
        <f t="shared" si="11"/>
      </c>
      <c r="G31" s="41">
        <f t="shared" si="7"/>
      </c>
      <c r="H31" s="41">
        <f t="shared" si="8"/>
      </c>
      <c r="I31" s="41">
        <f t="shared" si="5"/>
      </c>
      <c r="J31" s="21"/>
      <c r="K31" s="20"/>
      <c r="L31" s="21"/>
      <c r="M31" s="21"/>
      <c r="N31" s="22"/>
      <c r="O31" s="22"/>
      <c r="P31" s="22"/>
      <c r="Q31" s="21"/>
    </row>
    <row r="32" spans="1:17" ht="11.25" customHeight="1">
      <c r="A32" s="20"/>
      <c r="B32" s="38">
        <f>IF(ISTEXT(B31),"",IF(MAX(B$27:B31)=Q$211,"",B31+1))</f>
      </c>
      <c r="C32" s="41">
        <f t="shared" si="9"/>
      </c>
      <c r="D32" s="41">
        <f t="shared" si="6"/>
      </c>
      <c r="E32" s="41">
        <f t="shared" si="10"/>
      </c>
      <c r="F32" s="41">
        <f t="shared" si="11"/>
      </c>
      <c r="G32" s="41">
        <f t="shared" si="7"/>
      </c>
      <c r="H32" s="41">
        <f t="shared" si="8"/>
      </c>
      <c r="I32" s="41">
        <f t="shared" si="5"/>
      </c>
      <c r="J32" s="21"/>
      <c r="K32" s="20"/>
      <c r="L32" s="21"/>
      <c r="M32" s="21"/>
      <c r="N32" s="22"/>
      <c r="O32" s="22"/>
      <c r="P32" s="22"/>
      <c r="Q32" s="21"/>
    </row>
    <row r="33" spans="1:17" ht="11.25" customHeight="1">
      <c r="A33" s="20"/>
      <c r="B33" s="38">
        <f>IF(ISTEXT(B32),"",IF(MAX(B$27:B32)=Q$211,"",B32+1))</f>
      </c>
      <c r="C33" s="41">
        <f t="shared" si="9"/>
      </c>
      <c r="D33" s="41">
        <f t="shared" si="6"/>
      </c>
      <c r="E33" s="41">
        <f t="shared" si="10"/>
      </c>
      <c r="F33" s="41">
        <f t="shared" si="11"/>
      </c>
      <c r="G33" s="41">
        <f t="shared" si="7"/>
      </c>
      <c r="H33" s="41">
        <f t="shared" si="8"/>
      </c>
      <c r="I33" s="41">
        <f t="shared" si="5"/>
      </c>
      <c r="J33" s="21"/>
      <c r="K33" s="20"/>
      <c r="L33" s="21"/>
      <c r="M33" s="21"/>
      <c r="N33" s="22"/>
      <c r="O33" s="22"/>
      <c r="P33" s="22"/>
      <c r="Q33" s="21"/>
    </row>
    <row r="34" spans="1:17" ht="11.25" customHeight="1">
      <c r="A34" s="20"/>
      <c r="B34" s="38">
        <f>IF(ISTEXT(B33),"",IF(MAX(B$27:B33)=Q$211,"",B33+1))</f>
      </c>
      <c r="C34" s="41">
        <f t="shared" si="9"/>
      </c>
      <c r="D34" s="41">
        <f t="shared" si="6"/>
      </c>
      <c r="E34" s="41">
        <f t="shared" si="10"/>
      </c>
      <c r="F34" s="41">
        <f t="shared" si="11"/>
      </c>
      <c r="G34" s="41">
        <f t="shared" si="7"/>
      </c>
      <c r="H34" s="41">
        <f t="shared" si="8"/>
      </c>
      <c r="I34" s="41">
        <f t="shared" si="5"/>
      </c>
      <c r="J34" s="21"/>
      <c r="K34" s="20"/>
      <c r="L34" s="21"/>
      <c r="M34" s="21"/>
      <c r="N34" s="22"/>
      <c r="O34" s="22"/>
      <c r="P34" s="22"/>
      <c r="Q34" s="21"/>
    </row>
    <row r="35" spans="1:17" ht="11.25" customHeight="1">
      <c r="A35" s="20"/>
      <c r="B35" s="38">
        <f>IF(ISTEXT(B34),"",IF(MAX(B$27:B34)=Q$211,"",B34+1))</f>
      </c>
      <c r="C35" s="41">
        <f t="shared" si="9"/>
      </c>
      <c r="D35" s="41">
        <f t="shared" si="6"/>
      </c>
      <c r="E35" s="41">
        <f t="shared" si="10"/>
      </c>
      <c r="F35" s="41">
        <f t="shared" si="11"/>
      </c>
      <c r="G35" s="41">
        <f t="shared" si="7"/>
      </c>
      <c r="H35" s="41">
        <f t="shared" si="8"/>
      </c>
      <c r="I35" s="41">
        <f t="shared" si="5"/>
      </c>
      <c r="J35" s="21"/>
      <c r="K35" s="20"/>
      <c r="L35" s="21"/>
      <c r="M35" s="21"/>
      <c r="N35" s="22"/>
      <c r="O35" s="22"/>
      <c r="P35" s="22"/>
      <c r="Q35" s="21"/>
    </row>
    <row r="36" spans="1:17" ht="11.25" customHeight="1">
      <c r="A36" s="20"/>
      <c r="B36" s="38">
        <f>IF(ISTEXT(B35),"",IF(MAX(B$27:B35)=Q$211,"",B35+1))</f>
      </c>
      <c r="C36" s="41">
        <f t="shared" si="9"/>
      </c>
      <c r="D36" s="41">
        <f t="shared" si="6"/>
      </c>
      <c r="E36" s="41">
        <f t="shared" si="10"/>
      </c>
      <c r="F36" s="41">
        <f t="shared" si="11"/>
      </c>
      <c r="G36" s="41">
        <f t="shared" si="7"/>
      </c>
      <c r="H36" s="41">
        <f t="shared" si="8"/>
      </c>
      <c r="I36" s="41">
        <f t="shared" si="5"/>
      </c>
      <c r="J36" s="21"/>
      <c r="K36" s="20"/>
      <c r="L36" s="21"/>
      <c r="M36" s="21"/>
      <c r="N36" s="22"/>
      <c r="O36" s="22"/>
      <c r="P36" s="22"/>
      <c r="Q36" s="21"/>
    </row>
    <row r="37" spans="1:17" ht="11.25" customHeight="1">
      <c r="A37" s="20"/>
      <c r="B37" s="38">
        <f>IF(ISTEXT(B36),"",IF(MAX(B$27:B36)=Q$211,"",B36+1))</f>
      </c>
      <c r="C37" s="41">
        <f t="shared" si="9"/>
      </c>
      <c r="D37" s="41">
        <f t="shared" si="6"/>
      </c>
      <c r="E37" s="41">
        <f t="shared" si="10"/>
      </c>
      <c r="F37" s="41">
        <f t="shared" si="11"/>
      </c>
      <c r="G37" s="41">
        <f t="shared" si="7"/>
      </c>
      <c r="H37" s="41">
        <f t="shared" si="8"/>
      </c>
      <c r="I37" s="41">
        <f t="shared" si="5"/>
      </c>
      <c r="J37" s="21"/>
      <c r="K37" s="20"/>
      <c r="L37" s="21"/>
      <c r="M37" s="21"/>
      <c r="N37" s="22"/>
      <c r="O37" s="22"/>
      <c r="P37" s="22"/>
      <c r="Q37" s="21"/>
    </row>
    <row r="38" spans="1:17" ht="11.25" customHeight="1">
      <c r="A38" s="20"/>
      <c r="B38" s="38">
        <f>IF(ISTEXT(B37),"",IF(MAX(B$27:B37)=Q$211,"",B37+1))</f>
      </c>
      <c r="C38" s="41">
        <f t="shared" si="9"/>
      </c>
      <c r="D38" s="41">
        <f t="shared" si="6"/>
      </c>
      <c r="E38" s="41">
        <f t="shared" si="10"/>
      </c>
      <c r="F38" s="41">
        <f t="shared" si="11"/>
      </c>
      <c r="G38" s="41">
        <f t="shared" si="7"/>
      </c>
      <c r="H38" s="41">
        <f t="shared" si="8"/>
      </c>
      <c r="I38" s="41">
        <f t="shared" si="5"/>
      </c>
      <c r="J38" s="21"/>
      <c r="K38" s="20"/>
      <c r="L38" s="21"/>
      <c r="M38" s="21"/>
      <c r="N38" s="22"/>
      <c r="O38" s="22"/>
      <c r="P38" s="22"/>
      <c r="Q38" s="21"/>
    </row>
    <row r="39" spans="1:17" ht="11.25" customHeight="1">
      <c r="A39" s="20"/>
      <c r="B39" s="38">
        <f>IF(ISTEXT(B38),"",IF(MAX(B$27:B38)=Q$211,"",B38+1))</f>
      </c>
      <c r="C39" s="41">
        <f t="shared" si="9"/>
      </c>
      <c r="D39" s="41">
        <f t="shared" si="6"/>
      </c>
      <c r="E39" s="41">
        <f t="shared" si="10"/>
      </c>
      <c r="F39" s="41">
        <f t="shared" si="11"/>
      </c>
      <c r="G39" s="41">
        <f t="shared" si="7"/>
      </c>
      <c r="H39" s="41">
        <f t="shared" si="8"/>
      </c>
      <c r="I39" s="41">
        <f t="shared" si="5"/>
      </c>
      <c r="J39" s="21"/>
      <c r="K39" s="20"/>
      <c r="L39" s="21"/>
      <c r="M39" s="21"/>
      <c r="N39" s="22"/>
      <c r="O39" s="22"/>
      <c r="P39" s="22"/>
      <c r="Q39" s="21"/>
    </row>
    <row r="40" spans="1:17" ht="11.25" customHeight="1">
      <c r="A40" s="20"/>
      <c r="B40" s="38">
        <f>IF(ISTEXT(B39),"",IF(MAX(B$27:B39)=Q$211,"",B39+1))</f>
      </c>
      <c r="C40" s="41">
        <f t="shared" si="9"/>
      </c>
      <c r="D40" s="41">
        <f t="shared" si="6"/>
      </c>
      <c r="E40" s="41">
        <f t="shared" si="10"/>
      </c>
      <c r="F40" s="41">
        <f t="shared" si="11"/>
      </c>
      <c r="G40" s="41">
        <f t="shared" si="7"/>
      </c>
      <c r="H40" s="41">
        <f t="shared" si="8"/>
      </c>
      <c r="I40" s="41">
        <f t="shared" si="5"/>
      </c>
      <c r="J40" s="21"/>
      <c r="K40" s="20"/>
      <c r="L40" s="21"/>
      <c r="M40" s="21"/>
      <c r="N40" s="22"/>
      <c r="O40" s="22"/>
      <c r="P40" s="22"/>
      <c r="Q40" s="21"/>
    </row>
    <row r="41" spans="1:17" ht="11.25" customHeight="1">
      <c r="A41" s="20"/>
      <c r="B41" s="38">
        <f>IF(ISTEXT(B40),"",IF(MAX(B$27:B40)=Q$211,"",B40+1))</f>
      </c>
      <c r="C41" s="41">
        <f t="shared" si="9"/>
      </c>
      <c r="D41" s="41">
        <f t="shared" si="6"/>
      </c>
      <c r="E41" s="41">
        <f t="shared" si="10"/>
      </c>
      <c r="F41" s="41">
        <f t="shared" si="11"/>
      </c>
      <c r="G41" s="41">
        <f t="shared" si="7"/>
      </c>
      <c r="H41" s="41">
        <f t="shared" si="8"/>
      </c>
      <c r="I41" s="41">
        <f t="shared" si="5"/>
      </c>
      <c r="J41" s="21"/>
      <c r="K41" s="20"/>
      <c r="L41" s="21"/>
      <c r="M41" s="21"/>
      <c r="N41" s="22"/>
      <c r="O41" s="22"/>
      <c r="P41" s="22"/>
      <c r="Q41" s="21"/>
    </row>
    <row r="42" spans="1:17" ht="11.25" customHeight="1">
      <c r="A42" s="20"/>
      <c r="B42" s="38">
        <f>IF(ISTEXT(B41),"",IF(MAX(B$27:B41)=Q$211,"",B41+1))</f>
      </c>
      <c r="C42" s="41">
        <f t="shared" si="9"/>
      </c>
      <c r="D42" s="41">
        <f t="shared" si="6"/>
      </c>
      <c r="E42" s="41">
        <f t="shared" si="10"/>
      </c>
      <c r="F42" s="41">
        <f t="shared" si="11"/>
      </c>
      <c r="G42" s="41">
        <f t="shared" si="7"/>
      </c>
      <c r="H42" s="41">
        <f t="shared" si="8"/>
      </c>
      <c r="I42" s="41">
        <f t="shared" si="5"/>
      </c>
      <c r="J42" s="21"/>
      <c r="K42" s="20"/>
      <c r="L42" s="21"/>
      <c r="M42" s="21"/>
      <c r="N42" s="22"/>
      <c r="O42" s="22"/>
      <c r="P42" s="22"/>
      <c r="Q42" s="21"/>
    </row>
    <row r="43" spans="1:17" ht="11.25" customHeight="1">
      <c r="A43" s="20"/>
      <c r="B43" s="38">
        <f>IF(ISTEXT(B42),"",IF(MAX(B$27:B42)=Q$211,"",B42+1))</f>
      </c>
      <c r="C43" s="41">
        <f t="shared" si="9"/>
      </c>
      <c r="D43" s="41">
        <f t="shared" si="6"/>
      </c>
      <c r="E43" s="41">
        <f t="shared" si="10"/>
      </c>
      <c r="F43" s="41">
        <f t="shared" si="11"/>
      </c>
      <c r="G43" s="41">
        <f t="shared" si="7"/>
      </c>
      <c r="H43" s="41">
        <f t="shared" si="8"/>
      </c>
      <c r="I43" s="41">
        <f t="shared" si="5"/>
      </c>
      <c r="J43" s="21"/>
      <c r="K43" s="20"/>
      <c r="L43" s="21"/>
      <c r="M43" s="21"/>
      <c r="N43" s="22"/>
      <c r="O43" s="22"/>
      <c r="P43" s="22"/>
      <c r="Q43" s="21"/>
    </row>
    <row r="44" spans="1:17" ht="11.25" customHeight="1">
      <c r="A44" s="20"/>
      <c r="B44" s="38">
        <f>IF(ISTEXT(B43),"",IF(MAX(B$27:B43)=Q$211,"",B43+1))</f>
      </c>
      <c r="C44" s="41">
        <f t="shared" si="9"/>
      </c>
      <c r="D44" s="41">
        <f t="shared" si="6"/>
      </c>
      <c r="E44" s="41">
        <f t="shared" si="10"/>
      </c>
      <c r="F44" s="41">
        <f t="shared" si="11"/>
      </c>
      <c r="G44" s="41">
        <f t="shared" si="7"/>
      </c>
      <c r="H44" s="41">
        <f t="shared" si="8"/>
      </c>
      <c r="I44" s="41">
        <f t="shared" si="5"/>
      </c>
      <c r="J44" s="21"/>
      <c r="K44" s="20"/>
      <c r="L44" s="21"/>
      <c r="M44" s="21"/>
      <c r="N44" s="22"/>
      <c r="O44" s="22"/>
      <c r="P44" s="22"/>
      <c r="Q44" s="21"/>
    </row>
    <row r="45" spans="1:17" ht="11.25" customHeight="1">
      <c r="A45" s="20"/>
      <c r="B45" s="38">
        <f>IF(ISTEXT(B44),"",IF(MAX(B$27:B44)=Q$211,"",B44+1))</f>
      </c>
      <c r="C45" s="41">
        <f aca="true" t="shared" si="12" ref="C45:C56">IF(ISTEXT(B45),"",I44)</f>
      </c>
      <c r="D45" s="41">
        <f t="shared" si="6"/>
      </c>
      <c r="E45" s="41">
        <f aca="true" t="shared" si="13" ref="E45:E56">IF(ISTEXT(B45),"",C45-I45)</f>
      </c>
      <c r="F45" s="41">
        <f aca="true" t="shared" si="14" ref="F45:F56">IF(ISTEXT(B45),"",D45-E45)</f>
      </c>
      <c r="G45" s="41">
        <f t="shared" si="7"/>
      </c>
      <c r="H45" s="41">
        <f t="shared" si="8"/>
      </c>
      <c r="I45" s="41">
        <f t="shared" si="5"/>
      </c>
      <c r="J45" s="21"/>
      <c r="K45" s="20"/>
      <c r="L45" s="21"/>
      <c r="M45" s="21"/>
      <c r="N45" s="22"/>
      <c r="O45" s="22"/>
      <c r="P45" s="22"/>
      <c r="Q45" s="21"/>
    </row>
    <row r="46" spans="1:17" ht="11.25" customHeight="1">
      <c r="A46" s="20"/>
      <c r="B46" s="38">
        <f>IF(ISTEXT(B45),"",IF(MAX(B$27:B45)=Q$211,"",B45+1))</f>
      </c>
      <c r="C46" s="41">
        <f t="shared" si="12"/>
      </c>
      <c r="D46" s="41">
        <f t="shared" si="6"/>
      </c>
      <c r="E46" s="41">
        <f t="shared" si="13"/>
      </c>
      <c r="F46" s="41">
        <f t="shared" si="14"/>
      </c>
      <c r="G46" s="41">
        <f t="shared" si="7"/>
      </c>
      <c r="H46" s="41">
        <f t="shared" si="8"/>
      </c>
      <c r="I46" s="41">
        <f t="shared" si="5"/>
      </c>
      <c r="J46" s="21"/>
      <c r="K46" s="20"/>
      <c r="L46" s="21"/>
      <c r="M46" s="21"/>
      <c r="N46" s="22"/>
      <c r="O46" s="22"/>
      <c r="P46" s="22"/>
      <c r="Q46" s="21"/>
    </row>
    <row r="47" spans="1:17" ht="11.25" customHeight="1">
      <c r="A47" s="20"/>
      <c r="B47" s="38">
        <f>IF(ISTEXT(B46),"",IF(MAX(B$27:B46)=Q$211,"",B46+1))</f>
      </c>
      <c r="C47" s="41">
        <f t="shared" si="12"/>
      </c>
      <c r="D47" s="41">
        <f t="shared" si="6"/>
      </c>
      <c r="E47" s="41">
        <f t="shared" si="13"/>
      </c>
      <c r="F47" s="41">
        <f t="shared" si="14"/>
      </c>
      <c r="G47" s="41">
        <f t="shared" si="7"/>
      </c>
      <c r="H47" s="41">
        <f t="shared" si="8"/>
      </c>
      <c r="I47" s="41">
        <f t="shared" si="5"/>
      </c>
      <c r="J47" s="21"/>
      <c r="K47" s="20"/>
      <c r="L47" s="21"/>
      <c r="M47" s="21"/>
      <c r="N47" s="22"/>
      <c r="O47" s="22"/>
      <c r="P47" s="22"/>
      <c r="Q47" s="21"/>
    </row>
    <row r="48" spans="1:17" ht="11.25" customHeight="1">
      <c r="A48" s="20"/>
      <c r="B48" s="38">
        <f>IF(ISTEXT(B47),"",IF(MAX(B$27:B47)=Q$211,"",B47+1))</f>
      </c>
      <c r="C48" s="41">
        <f t="shared" si="12"/>
      </c>
      <c r="D48" s="41">
        <f t="shared" si="6"/>
      </c>
      <c r="E48" s="41">
        <f t="shared" si="13"/>
      </c>
      <c r="F48" s="41">
        <f t="shared" si="14"/>
      </c>
      <c r="G48" s="41">
        <f t="shared" si="7"/>
      </c>
      <c r="H48" s="41">
        <f t="shared" si="8"/>
      </c>
      <c r="I48" s="41">
        <f t="shared" si="5"/>
      </c>
      <c r="J48" s="21"/>
      <c r="K48" s="20"/>
      <c r="L48" s="21"/>
      <c r="M48" s="21"/>
      <c r="N48" s="22"/>
      <c r="O48" s="22"/>
      <c r="P48" s="22"/>
      <c r="Q48" s="21"/>
    </row>
    <row r="49" spans="1:17" ht="11.25" customHeight="1">
      <c r="A49" s="20"/>
      <c r="B49" s="38">
        <f>IF(ISTEXT(B48),"",IF(MAX(B$27:B48)=Q$211,"",B48+1))</f>
      </c>
      <c r="C49" s="41">
        <f t="shared" si="12"/>
      </c>
      <c r="D49" s="41">
        <f t="shared" si="6"/>
      </c>
      <c r="E49" s="41">
        <f t="shared" si="13"/>
      </c>
      <c r="F49" s="41">
        <f t="shared" si="14"/>
      </c>
      <c r="G49" s="41">
        <f t="shared" si="7"/>
      </c>
      <c r="H49" s="41">
        <f t="shared" si="8"/>
      </c>
      <c r="I49" s="41">
        <f t="shared" si="5"/>
      </c>
      <c r="J49" s="21"/>
      <c r="K49" s="20"/>
      <c r="L49" s="21"/>
      <c r="M49" s="21"/>
      <c r="N49" s="22"/>
      <c r="O49" s="22"/>
      <c r="P49" s="22"/>
      <c r="Q49" s="21"/>
    </row>
    <row r="50" spans="1:17" ht="11.25" customHeight="1">
      <c r="A50" s="20"/>
      <c r="B50" s="38">
        <f>IF(ISTEXT(B49),"",IF(MAX(B$27:B49)=Q$211,"",B49+1))</f>
      </c>
      <c r="C50" s="41">
        <f t="shared" si="12"/>
      </c>
      <c r="D50" s="41">
        <f t="shared" si="6"/>
      </c>
      <c r="E50" s="41">
        <f t="shared" si="13"/>
      </c>
      <c r="F50" s="41">
        <f t="shared" si="14"/>
      </c>
      <c r="G50" s="41">
        <f t="shared" si="7"/>
      </c>
      <c r="H50" s="41">
        <f t="shared" si="8"/>
      </c>
      <c r="I50" s="41">
        <f t="shared" si="5"/>
      </c>
      <c r="J50" s="21"/>
      <c r="K50" s="20"/>
      <c r="L50" s="21"/>
      <c r="M50" s="21"/>
      <c r="N50" s="22"/>
      <c r="O50" s="22"/>
      <c r="P50" s="22"/>
      <c r="Q50" s="21"/>
    </row>
    <row r="51" spans="1:17" ht="11.25" customHeight="1">
      <c r="A51" s="20"/>
      <c r="B51" s="38">
        <f>IF(ISTEXT(B50),"",IF(MAX(B$27:B50)=Q$211,"",B50+1))</f>
      </c>
      <c r="C51" s="41">
        <f t="shared" si="12"/>
      </c>
      <c r="D51" s="41">
        <f t="shared" si="6"/>
      </c>
      <c r="E51" s="41">
        <f t="shared" si="13"/>
      </c>
      <c r="F51" s="41">
        <f t="shared" si="14"/>
      </c>
      <c r="G51" s="41">
        <f t="shared" si="7"/>
      </c>
      <c r="H51" s="41">
        <f t="shared" si="8"/>
      </c>
      <c r="I51" s="41">
        <f t="shared" si="5"/>
      </c>
      <c r="J51" s="21"/>
      <c r="K51" s="20"/>
      <c r="L51" s="21"/>
      <c r="M51" s="21"/>
      <c r="N51" s="22"/>
      <c r="O51" s="22"/>
      <c r="P51" s="22"/>
      <c r="Q51" s="21"/>
    </row>
    <row r="52" spans="1:17" ht="11.25" customHeight="1">
      <c r="A52" s="20"/>
      <c r="B52" s="38">
        <f>IF(ISTEXT(B51),"",IF(MAX(B$27:B51)=Q$211,"",B51+1))</f>
      </c>
      <c r="C52" s="41">
        <f t="shared" si="12"/>
      </c>
      <c r="D52" s="41">
        <f t="shared" si="6"/>
      </c>
      <c r="E52" s="41">
        <f t="shared" si="13"/>
      </c>
      <c r="F52" s="41">
        <f t="shared" si="14"/>
      </c>
      <c r="G52" s="41">
        <f t="shared" si="7"/>
      </c>
      <c r="H52" s="41">
        <f t="shared" si="8"/>
      </c>
      <c r="I52" s="41">
        <f t="shared" si="5"/>
      </c>
      <c r="J52" s="21"/>
      <c r="K52" s="20"/>
      <c r="L52" s="21"/>
      <c r="M52" s="21"/>
      <c r="N52" s="22"/>
      <c r="O52" s="22"/>
      <c r="P52" s="22"/>
      <c r="Q52" s="21"/>
    </row>
    <row r="53" spans="1:17" ht="11.25" customHeight="1">
      <c r="A53" s="20"/>
      <c r="B53" s="38">
        <f>IF(ISTEXT(B52),"",IF(MAX(B$27:B52)=Q$211,"",B52+1))</f>
      </c>
      <c r="C53" s="41">
        <f t="shared" si="12"/>
      </c>
      <c r="D53" s="41">
        <f t="shared" si="6"/>
      </c>
      <c r="E53" s="41">
        <f t="shared" si="13"/>
      </c>
      <c r="F53" s="41">
        <f t="shared" si="14"/>
      </c>
      <c r="G53" s="41">
        <f t="shared" si="7"/>
      </c>
      <c r="H53" s="41">
        <f t="shared" si="8"/>
      </c>
      <c r="I53" s="41">
        <f t="shared" si="5"/>
      </c>
      <c r="J53" s="21"/>
      <c r="K53" s="20"/>
      <c r="L53" s="21"/>
      <c r="M53" s="21"/>
      <c r="N53" s="22"/>
      <c r="O53" s="22"/>
      <c r="P53" s="22"/>
      <c r="Q53" s="21"/>
    </row>
    <row r="54" spans="1:17" ht="11.25" customHeight="1">
      <c r="A54" s="20"/>
      <c r="B54" s="38">
        <f>IF(ISTEXT(B53),"",IF(MAX(B$27:B53)=Q$211,"",B53+1))</f>
      </c>
      <c r="C54" s="41">
        <f t="shared" si="12"/>
      </c>
      <c r="D54" s="41">
        <f t="shared" si="6"/>
      </c>
      <c r="E54" s="41">
        <f t="shared" si="13"/>
      </c>
      <c r="F54" s="41">
        <f t="shared" si="14"/>
      </c>
      <c r="G54" s="41">
        <f t="shared" si="7"/>
      </c>
      <c r="H54" s="41">
        <f t="shared" si="8"/>
      </c>
      <c r="I54" s="41">
        <f t="shared" si="5"/>
      </c>
      <c r="J54" s="21"/>
      <c r="K54" s="20"/>
      <c r="L54" s="21"/>
      <c r="M54" s="21"/>
      <c r="N54" s="22"/>
      <c r="O54" s="22"/>
      <c r="P54" s="22"/>
      <c r="Q54" s="21"/>
    </row>
    <row r="55" spans="1:17" ht="11.25" customHeight="1">
      <c r="A55" s="20"/>
      <c r="B55" s="38">
        <f>IF(ISTEXT(B54),"",IF(MAX(B$27:B54)=Q$211,"",B54+1))</f>
      </c>
      <c r="C55" s="41">
        <f t="shared" si="12"/>
      </c>
      <c r="D55" s="41">
        <f t="shared" si="6"/>
      </c>
      <c r="E55" s="41">
        <f t="shared" si="13"/>
      </c>
      <c r="F55" s="41">
        <f t="shared" si="14"/>
      </c>
      <c r="G55" s="41">
        <f t="shared" si="7"/>
      </c>
      <c r="H55" s="41">
        <f t="shared" si="8"/>
      </c>
      <c r="I55" s="41">
        <f t="shared" si="5"/>
      </c>
      <c r="J55" s="21"/>
      <c r="K55" s="20"/>
      <c r="L55" s="21"/>
      <c r="M55" s="21"/>
      <c r="N55" s="22"/>
      <c r="O55" s="22"/>
      <c r="P55" s="22"/>
      <c r="Q55" s="21"/>
    </row>
    <row r="56" spans="1:17" ht="11.25" customHeight="1">
      <c r="A56" s="20"/>
      <c r="B56" s="38">
        <f>IF(ISTEXT(B55),"",IF(MAX(B$27:B55)=Q$211,"",B55+1))</f>
      </c>
      <c r="C56" s="41">
        <f t="shared" si="12"/>
      </c>
      <c r="D56" s="41">
        <f t="shared" si="6"/>
      </c>
      <c r="E56" s="41">
        <f t="shared" si="13"/>
      </c>
      <c r="F56" s="41">
        <f t="shared" si="14"/>
      </c>
      <c r="G56" s="41">
        <f t="shared" si="7"/>
      </c>
      <c r="H56" s="41">
        <f t="shared" si="8"/>
      </c>
      <c r="I56" s="41">
        <f t="shared" si="5"/>
      </c>
      <c r="J56" s="21"/>
      <c r="K56" s="20"/>
      <c r="L56" s="21"/>
      <c r="M56" s="21"/>
      <c r="N56" s="22"/>
      <c r="O56" s="22"/>
      <c r="P56" s="22"/>
      <c r="Q56" s="21"/>
    </row>
    <row r="57" spans="1:17" ht="12.75">
      <c r="A57" s="4"/>
      <c r="B57" s="4"/>
      <c r="C57" s="42"/>
      <c r="D57" s="42"/>
      <c r="E57" s="42"/>
      <c r="F57" s="42"/>
      <c r="G57" s="42"/>
      <c r="H57" s="42"/>
      <c r="I57" s="42"/>
      <c r="J57" s="4"/>
      <c r="K57" s="4"/>
      <c r="L57" s="4"/>
      <c r="M57" s="4"/>
      <c r="N57" s="5"/>
      <c r="O57" s="5"/>
      <c r="P57" s="5"/>
      <c r="Q57" s="4"/>
    </row>
    <row r="58" spans="1:17" ht="12.75">
      <c r="A58" s="4"/>
      <c r="B58" s="4"/>
      <c r="C58" s="42"/>
      <c r="D58" s="42"/>
      <c r="E58" s="42"/>
      <c r="F58" s="42"/>
      <c r="G58" s="42"/>
      <c r="H58" s="42"/>
      <c r="I58" s="42"/>
      <c r="J58" s="4"/>
      <c r="K58" s="4"/>
      <c r="L58" s="4"/>
      <c r="M58" s="4"/>
      <c r="N58" s="5"/>
      <c r="O58" s="5"/>
      <c r="P58" s="5"/>
      <c r="Q58" s="4"/>
    </row>
    <row r="59" spans="1:17" ht="12.75">
      <c r="A59" s="4"/>
      <c r="B59" s="4"/>
      <c r="C59" s="42"/>
      <c r="D59" s="42"/>
      <c r="E59" s="42"/>
      <c r="F59" s="42"/>
      <c r="G59" s="42"/>
      <c r="H59" s="42"/>
      <c r="I59" s="42"/>
      <c r="J59" s="4"/>
      <c r="K59" s="4"/>
      <c r="L59" s="4"/>
      <c r="M59" s="4"/>
      <c r="N59" s="5"/>
      <c r="O59" s="5"/>
      <c r="P59" s="5"/>
      <c r="Q59" s="4"/>
    </row>
    <row r="60" spans="1:17" ht="12.75">
      <c r="A60" s="4"/>
      <c r="B60" s="4"/>
      <c r="C60" s="42"/>
      <c r="D60" s="42"/>
      <c r="E60" s="42"/>
      <c r="F60" s="42"/>
      <c r="G60" s="42"/>
      <c r="H60" s="42"/>
      <c r="I60" s="42"/>
      <c r="J60" s="4"/>
      <c r="K60" s="4"/>
      <c r="L60" s="4"/>
      <c r="M60" s="4"/>
      <c r="N60" s="5"/>
      <c r="O60" s="5"/>
      <c r="P60" s="5"/>
      <c r="Q60" s="4"/>
    </row>
    <row r="61" spans="1:17" ht="12.75">
      <c r="A61" s="4"/>
      <c r="B61" s="4"/>
      <c r="C61" s="42"/>
      <c r="D61" s="42"/>
      <c r="E61" s="42"/>
      <c r="F61" s="42"/>
      <c r="G61" s="42"/>
      <c r="H61" s="42"/>
      <c r="I61" s="42"/>
      <c r="J61" s="4"/>
      <c r="K61" s="4"/>
      <c r="L61" s="4"/>
      <c r="M61" s="4"/>
      <c r="N61" s="5"/>
      <c r="O61" s="5"/>
      <c r="P61" s="5"/>
      <c r="Q61" s="4"/>
    </row>
    <row r="62" spans="1:17" ht="12.75">
      <c r="A62" s="4"/>
      <c r="B62" s="4"/>
      <c r="C62" s="42"/>
      <c r="D62" s="42"/>
      <c r="E62" s="42"/>
      <c r="F62" s="42"/>
      <c r="G62" s="42"/>
      <c r="H62" s="42"/>
      <c r="I62" s="42"/>
      <c r="J62" s="4"/>
      <c r="K62" s="4"/>
      <c r="L62" s="4"/>
      <c r="M62" s="4"/>
      <c r="N62" s="5"/>
      <c r="O62" s="5"/>
      <c r="P62" s="5"/>
      <c r="Q62" s="4"/>
    </row>
    <row r="63" spans="1:17" ht="12.75">
      <c r="A63" s="4"/>
      <c r="B63" s="4"/>
      <c r="C63" s="42"/>
      <c r="D63" s="42"/>
      <c r="E63" s="42"/>
      <c r="F63" s="42"/>
      <c r="G63" s="42"/>
      <c r="H63" s="42"/>
      <c r="I63" s="42"/>
      <c r="J63" s="4"/>
      <c r="K63" s="4"/>
      <c r="L63" s="4"/>
      <c r="M63" s="4"/>
      <c r="N63" s="5"/>
      <c r="O63" s="5"/>
      <c r="P63" s="5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ht="13.5" hidden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7" t="s">
        <v>7</v>
      </c>
      <c r="N190" s="8"/>
      <c r="O190" s="8"/>
      <c r="P190" s="8"/>
      <c r="Q190" s="9"/>
    </row>
    <row r="191" spans="1:17" ht="12.7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"/>
      <c r="N191" s="11"/>
      <c r="O191" s="11"/>
      <c r="P191" s="11"/>
      <c r="Q191" s="12"/>
    </row>
    <row r="192" spans="1:17" ht="12.7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>
        <v>1</v>
      </c>
      <c r="N192" s="11" t="s">
        <v>8</v>
      </c>
      <c r="O192" s="11">
        <f>IF(ISNA(MATCH(PROPER(LEFT(E8,3)),Q192:Q203,0)),1,MATCH(PROPER(LEFT(E8,3)),Q192:Q203,0))</f>
        <v>1</v>
      </c>
      <c r="P192" s="11"/>
      <c r="Q192" s="12" t="s">
        <v>8</v>
      </c>
    </row>
    <row r="193" spans="1:17" ht="12.7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2</v>
      </c>
      <c r="N193" s="11" t="s">
        <v>9</v>
      </c>
      <c r="O193" s="11">
        <f aca="true" t="shared" si="15" ref="O193:O203">IF(O192=12,1,O192+1)</f>
        <v>2</v>
      </c>
      <c r="P193" s="11"/>
      <c r="Q193" s="12" t="s">
        <v>9</v>
      </c>
    </row>
    <row r="194" spans="1:17" ht="12.7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3</v>
      </c>
      <c r="N194" s="11" t="s">
        <v>10</v>
      </c>
      <c r="O194" s="11">
        <f t="shared" si="15"/>
        <v>3</v>
      </c>
      <c r="P194" s="11"/>
      <c r="Q194" s="12" t="s">
        <v>10</v>
      </c>
    </row>
    <row r="195" spans="1:17" ht="12.7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4</v>
      </c>
      <c r="N195" s="11" t="s">
        <v>11</v>
      </c>
      <c r="O195" s="11">
        <f t="shared" si="15"/>
        <v>4</v>
      </c>
      <c r="P195" s="11"/>
      <c r="Q195" s="12" t="s">
        <v>11</v>
      </c>
    </row>
    <row r="196" spans="1:17" ht="12.7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5</v>
      </c>
      <c r="N196" s="11" t="s">
        <v>12</v>
      </c>
      <c r="O196" s="11">
        <f t="shared" si="15"/>
        <v>5</v>
      </c>
      <c r="P196" s="11"/>
      <c r="Q196" s="12" t="s">
        <v>12</v>
      </c>
    </row>
    <row r="197" spans="1:17" ht="12.7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6</v>
      </c>
      <c r="N197" s="11" t="s">
        <v>13</v>
      </c>
      <c r="O197" s="11">
        <f t="shared" si="15"/>
        <v>6</v>
      </c>
      <c r="P197" s="11"/>
      <c r="Q197" s="12" t="s">
        <v>13</v>
      </c>
    </row>
    <row r="198" spans="1:17" ht="12.7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7</v>
      </c>
      <c r="N198" s="11" t="s">
        <v>14</v>
      </c>
      <c r="O198" s="11">
        <f t="shared" si="15"/>
        <v>7</v>
      </c>
      <c r="P198" s="11"/>
      <c r="Q198" s="12" t="s">
        <v>14</v>
      </c>
    </row>
    <row r="199" spans="1:17" ht="12.7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8</v>
      </c>
      <c r="N199" s="11" t="s">
        <v>15</v>
      </c>
      <c r="O199" s="11">
        <f t="shared" si="15"/>
        <v>8</v>
      </c>
      <c r="P199" s="11"/>
      <c r="Q199" s="12" t="s">
        <v>15</v>
      </c>
    </row>
    <row r="200" spans="1:17" ht="12.7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9</v>
      </c>
      <c r="N200" s="11" t="s">
        <v>16</v>
      </c>
      <c r="O200" s="11">
        <f t="shared" si="15"/>
        <v>9</v>
      </c>
      <c r="P200" s="11"/>
      <c r="Q200" s="12" t="s">
        <v>16</v>
      </c>
    </row>
    <row r="201" spans="1:17" ht="12.7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10</v>
      </c>
      <c r="N201" s="11" t="s">
        <v>17</v>
      </c>
      <c r="O201" s="11">
        <f t="shared" si="15"/>
        <v>10</v>
      </c>
      <c r="P201" s="11"/>
      <c r="Q201" s="12" t="s">
        <v>17</v>
      </c>
    </row>
    <row r="202" spans="1:17" ht="12.7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11</v>
      </c>
      <c r="N202" s="11" t="s">
        <v>18</v>
      </c>
      <c r="O202" s="11">
        <f t="shared" si="15"/>
        <v>11</v>
      </c>
      <c r="P202" s="11"/>
      <c r="Q202" s="12" t="s">
        <v>18</v>
      </c>
    </row>
    <row r="203" spans="1:17" ht="12.7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12</v>
      </c>
      <c r="N203" s="11" t="s">
        <v>19</v>
      </c>
      <c r="O203" s="11">
        <f t="shared" si="15"/>
        <v>12</v>
      </c>
      <c r="P203" s="11"/>
      <c r="Q203" s="12" t="s">
        <v>19</v>
      </c>
    </row>
    <row r="204" spans="1:17" ht="12.7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/>
      <c r="N204" s="11"/>
      <c r="O204" s="11"/>
      <c r="P204" s="11"/>
      <c r="Q204" s="12"/>
    </row>
    <row r="205" spans="1:17" ht="12.7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3">
        <f>IF(C12="Jan",24,MATCH("Jan",C12:C23,0)+11)</f>
        <v>24</v>
      </c>
      <c r="N205" s="11">
        <f>Q208-M205</f>
        <v>-24</v>
      </c>
      <c r="O205" s="11"/>
      <c r="P205" s="11"/>
      <c r="Q205" s="12"/>
    </row>
    <row r="206" spans="1:17" ht="12.7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0">
        <f>MIN(Q$208,M205+12)</f>
        <v>0</v>
      </c>
      <c r="N206" s="11">
        <f>Q208-M206</f>
        <v>0</v>
      </c>
      <c r="O206" s="11"/>
      <c r="P206" s="11"/>
      <c r="Q206" s="12"/>
    </row>
    <row r="207" spans="1:17" ht="12.7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 aca="true" t="shared" si="16" ref="M207:M222">MIN(Q$208,M206+12)</f>
        <v>0</v>
      </c>
      <c r="N207" s="11">
        <f>Q208-M207</f>
        <v>0</v>
      </c>
      <c r="O207" s="11"/>
      <c r="P207" s="11"/>
      <c r="Q207" s="12"/>
    </row>
    <row r="208" spans="1:17" ht="12.7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si="16"/>
        <v>0</v>
      </c>
      <c r="N208" s="11">
        <f>Q208-M208</f>
        <v>0</v>
      </c>
      <c r="O208" s="11"/>
      <c r="P208" s="11" t="s">
        <v>20</v>
      </c>
      <c r="Q208" s="12">
        <f>E6*12</f>
        <v>0</v>
      </c>
    </row>
    <row r="209" spans="1:17" ht="12.7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6"/>
        <v>0</v>
      </c>
      <c r="N209" s="11">
        <f>Q208-M209</f>
        <v>0</v>
      </c>
      <c r="O209" s="11"/>
      <c r="P209" s="11" t="s">
        <v>21</v>
      </c>
      <c r="Q209" s="14">
        <f>E7</f>
        <v>0</v>
      </c>
    </row>
    <row r="210" spans="1:17" ht="12.7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6"/>
        <v>0</v>
      </c>
      <c r="N210" s="11">
        <f>Q208-M210</f>
        <v>0</v>
      </c>
      <c r="O210" s="11"/>
      <c r="P210" s="11" t="s">
        <v>22</v>
      </c>
      <c r="Q210" s="12">
        <f>Q208/12</f>
        <v>0</v>
      </c>
    </row>
    <row r="211" spans="1:17" ht="12.7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6"/>
        <v>0</v>
      </c>
      <c r="N211" s="11">
        <f>Q208-M211</f>
        <v>0</v>
      </c>
      <c r="O211" s="11"/>
      <c r="P211" s="11" t="s">
        <v>23</v>
      </c>
      <c r="Q211" s="14">
        <f>IF(E7,Q210+Q209-IF(PROPER(LEFT(C12,3))="Jan",1,0),"")</f>
      </c>
    </row>
    <row r="212" spans="1:17" ht="12.7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6"/>
        <v>0</v>
      </c>
      <c r="N212" s="11">
        <f>Q208-M212</f>
        <v>0</v>
      </c>
      <c r="O212" s="11"/>
      <c r="P212" s="11" t="s">
        <v>24</v>
      </c>
      <c r="Q212" s="12">
        <f>O203</f>
        <v>12</v>
      </c>
    </row>
    <row r="213" spans="1:17" ht="12.7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6"/>
        <v>0</v>
      </c>
      <c r="N213" s="11">
        <f>Q208-M213</f>
        <v>0</v>
      </c>
      <c r="O213" s="11"/>
      <c r="P213" s="11"/>
      <c r="Q213" s="12"/>
    </row>
    <row r="214" spans="1:17" ht="12.7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6"/>
        <v>0</v>
      </c>
      <c r="N214" s="11">
        <f>Q208-M214</f>
        <v>0</v>
      </c>
      <c r="O214" s="11"/>
      <c r="P214" s="11"/>
      <c r="Q214" s="12"/>
    </row>
    <row r="215" spans="1:17" ht="12.7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6"/>
        <v>0</v>
      </c>
      <c r="N215" s="11">
        <f>Q208-M215</f>
        <v>0</v>
      </c>
      <c r="O215" s="11"/>
      <c r="P215" s="11"/>
      <c r="Q215" s="12"/>
    </row>
    <row r="216" spans="1:17" ht="12.7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6"/>
        <v>0</v>
      </c>
      <c r="N216" s="11">
        <f>Q208-M216</f>
        <v>0</v>
      </c>
      <c r="O216" s="11"/>
      <c r="P216" s="11"/>
      <c r="Q216" s="12"/>
    </row>
    <row r="217" spans="1:17" ht="12.7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6"/>
        <v>0</v>
      </c>
      <c r="N217" s="11">
        <f>Q208-M217</f>
        <v>0</v>
      </c>
      <c r="O217" s="11"/>
      <c r="P217" s="11"/>
      <c r="Q217" s="12"/>
    </row>
    <row r="218" spans="1:17" ht="12.7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6"/>
        <v>0</v>
      </c>
      <c r="N218" s="11">
        <f>Q208-M218</f>
        <v>0</v>
      </c>
      <c r="O218" s="11"/>
      <c r="P218" s="11"/>
      <c r="Q218" s="12"/>
    </row>
    <row r="219" spans="1:17" ht="12.7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6"/>
        <v>0</v>
      </c>
      <c r="N219" s="11">
        <f>Q208-M219</f>
        <v>0</v>
      </c>
      <c r="O219" s="11"/>
      <c r="P219" s="11"/>
      <c r="Q219" s="12"/>
    </row>
    <row r="220" spans="1:17" ht="12.7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6"/>
        <v>0</v>
      </c>
      <c r="N220" s="11">
        <f>Q208-M220</f>
        <v>0</v>
      </c>
      <c r="O220" s="11"/>
      <c r="P220" s="11"/>
      <c r="Q220" s="12"/>
    </row>
    <row r="221" spans="1:17" ht="12.7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6"/>
        <v>0</v>
      </c>
      <c r="N221" s="11">
        <f>Q208-M221</f>
        <v>0</v>
      </c>
      <c r="O221" s="11"/>
      <c r="P221" s="11"/>
      <c r="Q221" s="12"/>
    </row>
    <row r="222" spans="1:17" ht="12.7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6"/>
        <v>0</v>
      </c>
      <c r="N222" s="11">
        <f>Q208-M222</f>
        <v>0</v>
      </c>
      <c r="O222" s="11"/>
      <c r="P222" s="11"/>
      <c r="Q222" s="12"/>
    </row>
    <row r="223" spans="1:17" ht="12.7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aca="true" t="shared" si="17" ref="M223:M234">MIN(Q$208,M222+12)</f>
        <v>0</v>
      </c>
      <c r="N223" s="11">
        <f>Q208-M223</f>
        <v>0</v>
      </c>
      <c r="O223" s="11"/>
      <c r="P223" s="11"/>
      <c r="Q223" s="12"/>
    </row>
    <row r="224" spans="1:17" ht="12.7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si="17"/>
        <v>0</v>
      </c>
      <c r="N224" s="11">
        <f>Q208-M224</f>
        <v>0</v>
      </c>
      <c r="O224" s="11"/>
      <c r="P224" s="11"/>
      <c r="Q224" s="12"/>
    </row>
    <row r="225" spans="1:17" ht="12.7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7"/>
        <v>0</v>
      </c>
      <c r="N225" s="11">
        <f>Q208-M225</f>
        <v>0</v>
      </c>
      <c r="O225" s="11"/>
      <c r="P225" s="11"/>
      <c r="Q225" s="12"/>
    </row>
    <row r="226" spans="1:17" ht="12.7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7"/>
        <v>0</v>
      </c>
      <c r="N226" s="11">
        <f>Q208-M226</f>
        <v>0</v>
      </c>
      <c r="O226" s="11"/>
      <c r="P226" s="11"/>
      <c r="Q226" s="12"/>
    </row>
    <row r="227" spans="1:17" ht="12.7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7"/>
        <v>0</v>
      </c>
      <c r="N227" s="11">
        <f>Q208-M227</f>
        <v>0</v>
      </c>
      <c r="O227" s="11"/>
      <c r="P227" s="11"/>
      <c r="Q227" s="12"/>
    </row>
    <row r="228" spans="1:17" ht="12.7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7"/>
        <v>0</v>
      </c>
      <c r="N228" s="11">
        <f>Q208-M228</f>
        <v>0</v>
      </c>
      <c r="O228" s="11"/>
      <c r="P228" s="11"/>
      <c r="Q228" s="12"/>
    </row>
    <row r="229" spans="1:17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7"/>
        <v>0</v>
      </c>
      <c r="N229" s="11">
        <f>Q208-M229</f>
        <v>0</v>
      </c>
      <c r="O229" s="11"/>
      <c r="P229" s="11"/>
      <c r="Q229" s="12"/>
    </row>
    <row r="230" spans="1:17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7"/>
        <v>0</v>
      </c>
      <c r="N230" s="11">
        <f>Q208-M230</f>
        <v>0</v>
      </c>
      <c r="O230" s="11"/>
      <c r="P230" s="11"/>
      <c r="Q230" s="12"/>
    </row>
    <row r="231" spans="1:17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7"/>
        <v>0</v>
      </c>
      <c r="N231" s="11">
        <f>Q208-M231</f>
        <v>0</v>
      </c>
      <c r="O231" s="11"/>
      <c r="P231" s="11"/>
      <c r="Q231" s="12"/>
    </row>
    <row r="232" spans="1:17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7"/>
        <v>0</v>
      </c>
      <c r="N232" s="11">
        <f>Q208-M232</f>
        <v>0</v>
      </c>
      <c r="O232" s="11"/>
      <c r="P232" s="11"/>
      <c r="Q232" s="12"/>
    </row>
    <row r="233" spans="1:17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7"/>
        <v>0</v>
      </c>
      <c r="N233" s="11">
        <f>Q208-M233</f>
        <v>0</v>
      </c>
      <c r="O233" s="11"/>
      <c r="P233" s="11"/>
      <c r="Q233" s="12"/>
    </row>
    <row r="234" spans="1:17" ht="13.5" hidden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5">
        <f t="shared" si="17"/>
        <v>0</v>
      </c>
      <c r="N234" s="16">
        <f>Q208-M234</f>
        <v>0</v>
      </c>
      <c r="O234" s="16"/>
      <c r="P234" s="16"/>
      <c r="Q234" s="17"/>
    </row>
  </sheetData>
  <sheetProtection/>
  <mergeCells count="14">
    <mergeCell ref="B4:D4"/>
    <mergeCell ref="B5:D5"/>
    <mergeCell ref="B6:D6"/>
    <mergeCell ref="B7:D7"/>
    <mergeCell ref="B25:I25"/>
    <mergeCell ref="B10:J10"/>
    <mergeCell ref="G3:J3"/>
    <mergeCell ref="B3:E3"/>
    <mergeCell ref="B8:D8"/>
    <mergeCell ref="G4:I4"/>
    <mergeCell ref="G5:I5"/>
    <mergeCell ref="G6:I6"/>
    <mergeCell ref="G7:I7"/>
    <mergeCell ref="G8:I8"/>
  </mergeCells>
  <printOptions horizontalCentered="1"/>
  <pageMargins left="0.65" right="0.65" top="0.65" bottom="0.65" header="0.5" footer="0.5"/>
  <pageSetup horizontalDpi="300" verticalDpi="300" orientation="portrait" scale="85"/>
  <ignoredErrors>
    <ignoredError sqref="Q211 B12:B23 D12 G12:G23 B27 G27 I27:I56 O192 Q208:Q209 J4:J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25</v>
      </c>
      <c r="B1" t="b">
        <v>0</v>
      </c>
    </row>
    <row r="2" spans="1:2" ht="12">
      <c r="A2" t="s">
        <v>26</v>
      </c>
      <c r="B2" t="b">
        <v>0</v>
      </c>
    </row>
    <row r="3" spans="1:2" ht="12">
      <c r="A3" t="s">
        <v>27</v>
      </c>
      <c r="B3" t="s">
        <v>29</v>
      </c>
    </row>
    <row r="4" spans="1:2" ht="12">
      <c r="A4" t="s">
        <v>28</v>
      </c>
      <c r="B4">
        <v>1</v>
      </c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amortization schedule</dc:title>
  <dc:subject/>
  <dc:creator>flad dog</dc:creator>
  <cp:keywords/>
  <dc:description/>
  <cp:lastModifiedBy>Chad Mares</cp:lastModifiedBy>
  <cp:lastPrinted>2004-04-21T16:38:50Z</cp:lastPrinted>
  <dcterms:created xsi:type="dcterms:W3CDTF">1997-03-01T10:50:09Z</dcterms:created>
  <dcterms:modified xsi:type="dcterms:W3CDTF">2011-08-11T13:57:20Z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TS001056620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Mortgage amortization schedule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Mortgage amortization schedule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12;#22;#Excel 2003;#23;#Microsoft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399466P; June 2003 retrofit. Premium Exception Oct. 2003. June 2003 Retrofit
a-erparo   1/9/04
Formulas are hidden. Alt+end does not take you to the "end" of the spreadsheet, but rather to these hidden cells. 
Design Pass complete. Nparks: 01/11/03</vt:lpwstr>
  </property>
  <property fmtid="{D5CDD505-2E9C-101B-9397-08002B2CF9AE}" pid="33" name="PublishStatusLookup">
    <vt:lpwstr>258471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TP001056620</vt:lpwstr>
  </property>
</Properties>
</file>